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hn\Downloads\"/>
    </mc:Choice>
  </mc:AlternateContent>
  <xr:revisionPtr revIDLastSave="0" documentId="13_ncr:1_{6A934ADB-2D5D-4D6D-B7C8-367814D03E0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Design Templat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48" i="1" l="1"/>
  <c r="D33" i="1"/>
  <c r="D26" i="1"/>
  <c r="D37" i="1" s="1"/>
  <c r="D54" i="1" s="1"/>
  <c r="D30" i="1"/>
  <c r="D46" i="1"/>
  <c r="D28" i="1"/>
  <c r="D39" i="1" s="1"/>
  <c r="D27" i="1"/>
  <c r="D38" i="1" s="1"/>
  <c r="D34" i="1"/>
  <c r="D35" i="1"/>
  <c r="D43" i="1"/>
  <c r="D53" i="1" l="1"/>
  <c r="D50" i="1"/>
  <c r="D49" i="1" l="1"/>
  <c r="D55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John Lester Soronio</author>
  </authors>
  <commentList>
    <comment ref="D3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if the result of the computed turns ratio is not a whole number, you  can use the closest whole number.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40" authorId="0" shapeId="0" xr:uid="{0B8A814B-77F2-4C9E-85D1-8D6C46EE4E34}">
      <text>
        <r>
          <rPr>
            <b/>
            <sz val="9"/>
            <color indexed="81"/>
            <rFont val="Tahoma"/>
            <family val="2"/>
          </rPr>
          <t>This are data for the primary MOSFET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51" authorId="0" shapeId="0" xr:uid="{00000000-0006-0000-0000-000002000000}">
      <text>
        <r>
          <rPr>
            <sz val="9"/>
            <color indexed="81"/>
            <rFont val="Tahoma"/>
            <family val="2"/>
          </rPr>
          <t xml:space="preserve">use the smallest value among the two quality factors
</t>
        </r>
      </text>
    </comment>
  </commentList>
</comments>
</file>

<file path=xl/sharedStrings.xml><?xml version="1.0" encoding="utf-8"?>
<sst xmlns="http://schemas.openxmlformats.org/spreadsheetml/2006/main" count="149" uniqueCount="128">
  <si>
    <t>Resonant Capacitor</t>
  </si>
  <si>
    <t>Parameter</t>
  </si>
  <si>
    <t>Symbol</t>
  </si>
  <si>
    <t>Cr</t>
  </si>
  <si>
    <t>Resonant Inductor</t>
  </si>
  <si>
    <t>Lr</t>
  </si>
  <si>
    <t>Magnetizing Inductor</t>
  </si>
  <si>
    <t>Lm</t>
  </si>
  <si>
    <t>Resonance Frequency</t>
  </si>
  <si>
    <t>QZVS</t>
  </si>
  <si>
    <t>QZVS_design</t>
  </si>
  <si>
    <t>AC Resistance</t>
  </si>
  <si>
    <t>Inductance Ratio</t>
  </si>
  <si>
    <t>λ</t>
  </si>
  <si>
    <t>Unit</t>
  </si>
  <si>
    <t>Value</t>
  </si>
  <si>
    <t>V</t>
  </si>
  <si>
    <t>A</t>
  </si>
  <si>
    <t>W</t>
  </si>
  <si>
    <t>ohm</t>
  </si>
  <si>
    <t>Computed  turns ratio</t>
  </si>
  <si>
    <t>n (computed)</t>
  </si>
  <si>
    <t>n (selected)</t>
  </si>
  <si>
    <t>Nominal input voltage</t>
  </si>
  <si>
    <t>kHz</t>
  </si>
  <si>
    <t>Fr (desired resonant frequency)</t>
  </si>
  <si>
    <t>Maximum frequency</t>
  </si>
  <si>
    <t>Fmax</t>
  </si>
  <si>
    <t>nsec</t>
  </si>
  <si>
    <t>Total dead time</t>
  </si>
  <si>
    <t>MOSFET stray capacitance</t>
  </si>
  <si>
    <t>pF</t>
  </si>
  <si>
    <t>Td</t>
  </si>
  <si>
    <t>Cstray</t>
  </si>
  <si>
    <t>MOSFET COSS</t>
  </si>
  <si>
    <t>COSS</t>
  </si>
  <si>
    <t>CZVS</t>
  </si>
  <si>
    <t>Selected turns ratio</t>
  </si>
  <si>
    <t>Maximum gain</t>
  </si>
  <si>
    <t>Nominal gain</t>
  </si>
  <si>
    <t>Minimum gain</t>
  </si>
  <si>
    <t>Vin min</t>
  </si>
  <si>
    <t>Minimum input voltage</t>
  </si>
  <si>
    <t>Maximum input voltage</t>
  </si>
  <si>
    <t>Maximum output voltage</t>
  </si>
  <si>
    <t>Minimum output voltage</t>
  </si>
  <si>
    <t>Vout max</t>
  </si>
  <si>
    <t>Vout min</t>
  </si>
  <si>
    <t>Vin nom</t>
  </si>
  <si>
    <t>Vout nom</t>
  </si>
  <si>
    <t>Nominal output voltage</t>
  </si>
  <si>
    <t>Minimum AC Resistance</t>
  </si>
  <si>
    <t>Nominal AC Resistance</t>
  </si>
  <si>
    <t>Maximum AC Resistance</t>
  </si>
  <si>
    <t>Rac min</t>
  </si>
  <si>
    <t>Rac nom</t>
  </si>
  <si>
    <t>Rac max</t>
  </si>
  <si>
    <t>Pout nom</t>
  </si>
  <si>
    <t>Nominal output power</t>
  </si>
  <si>
    <t>Pout min</t>
  </si>
  <si>
    <t>Minimum output power</t>
  </si>
  <si>
    <t>Iout min</t>
  </si>
  <si>
    <t>Iout nom</t>
  </si>
  <si>
    <t>Iout max</t>
  </si>
  <si>
    <t>Pout max</t>
  </si>
  <si>
    <t>Maximum output power</t>
  </si>
  <si>
    <t>ZVS capacitance</t>
  </si>
  <si>
    <t>Normalized frequency</t>
  </si>
  <si>
    <t>Fnorm</t>
  </si>
  <si>
    <t>Gain min</t>
  </si>
  <si>
    <t>Gain nom</t>
  </si>
  <si>
    <t>Gain max</t>
  </si>
  <si>
    <t>Quality factor full load</t>
  </si>
  <si>
    <t>Q (full load)</t>
  </si>
  <si>
    <t>Quality factor no load</t>
  </si>
  <si>
    <t>Q (no load)</t>
  </si>
  <si>
    <t>F</t>
  </si>
  <si>
    <t>H</t>
  </si>
  <si>
    <t>Input Voltage</t>
  </si>
  <si>
    <t>Output Voltage</t>
  </si>
  <si>
    <t>Gain</t>
  </si>
  <si>
    <t>Load Current</t>
  </si>
  <si>
    <t>Frequency Targets</t>
  </si>
  <si>
    <t>Output Power</t>
  </si>
  <si>
    <t>Transformer Turns Ratio</t>
  </si>
  <si>
    <t>Parasitic Capacitance</t>
  </si>
  <si>
    <t>Dead Time and Normalized Frequency</t>
  </si>
  <si>
    <t>Inductance Ratio and Quality Factor</t>
  </si>
  <si>
    <t>Template Legend</t>
  </si>
  <si>
    <t>Input values. User must provide.</t>
  </si>
  <si>
    <t>Calculation result. With formula, do not alter.</t>
  </si>
  <si>
    <t>Transformer primary inductance</t>
  </si>
  <si>
    <t>LLC AC Circuit</t>
  </si>
  <si>
    <t>Option 1</t>
  </si>
  <si>
    <t>Option 2</t>
  </si>
  <si>
    <t>Sample Design using the Design Template</t>
  </si>
  <si>
    <t>Design Specifications</t>
  </si>
  <si>
    <t>Input voltage:</t>
  </si>
  <si>
    <t>Output Voltage:</t>
  </si>
  <si>
    <t>Load Current:</t>
  </si>
  <si>
    <t>Resonant Frequency:</t>
  </si>
  <si>
    <t>120 kHz</t>
  </si>
  <si>
    <t>Maximum Frequency limit:</t>
  </si>
  <si>
    <t>400 kHz</t>
  </si>
  <si>
    <t>MOSFET COSS and Stray Capacitance:</t>
  </si>
  <si>
    <t>100 pF and 10 pF</t>
  </si>
  <si>
    <t>Total Dead Time:</t>
  </si>
  <si>
    <t>330 nsec</t>
  </si>
  <si>
    <t>Minimum output voltage current (full load)</t>
  </si>
  <si>
    <t>Nominal output voltage current (full load)</t>
  </si>
  <si>
    <t>Maximum output voltage current (full load)</t>
  </si>
  <si>
    <t>Resulting Tank Values</t>
  </si>
  <si>
    <t>Cr:</t>
  </si>
  <si>
    <t>56 nF</t>
  </si>
  <si>
    <t>Lr:</t>
  </si>
  <si>
    <t>31 uH</t>
  </si>
  <si>
    <t>Lm:</t>
  </si>
  <si>
    <t>15 V</t>
  </si>
  <si>
    <t>24 A</t>
  </si>
  <si>
    <t>330 V to 420 V, nominal at 390 V</t>
  </si>
  <si>
    <t xml:space="preserve">This design template is a very good starting point to select the power section components of a half bridge LLC resonance converter. </t>
  </si>
  <si>
    <t>Tank Circuit Values (Resonant Network Values)</t>
  </si>
  <si>
    <t>Applicable LLC Power Section Circuit</t>
  </si>
  <si>
    <t>In this option, the derived resonance capacitor value using the template should be divided by 2 equally for Cr/2 values.</t>
  </si>
  <si>
    <t>In order to obtain the best result, it is recommended to fine tune and optimize the converter using the actual prototype.</t>
  </si>
  <si>
    <t>368 uH</t>
  </si>
  <si>
    <t>Half Bridge LLC Resonant Converter Tank Circuit Calculator - electronicsbeliever.com</t>
  </si>
  <si>
    <t>electronicsbeliever.com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</si>
</sst>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Mulish"/>
    </font>
    <font>
      <b/>
      <sz val="16"/>
      <color theme="1"/>
      <name val="Mulish"/>
    </font>
    <font>
      <b/>
      <sz val="12"/>
      <color theme="0"/>
      <name val="Mulish"/>
    </font>
    <font>
      <b/>
      <sz val="10"/>
      <color theme="1"/>
      <name val="Mulish"/>
    </font>
    <font>
      <sz val="10"/>
      <color theme="1"/>
      <name val="Mulish"/>
    </font>
    <font>
      <b/>
      <sz val="12"/>
      <color theme="1"/>
      <name val="Mulish"/>
    </font>
    <font>
      <sz val="12"/>
      <color theme="1"/>
      <name val="Mulish"/>
    </font>
    <font>
      <b/>
      <sz val="24"/>
      <color theme="0"/>
      <name val="Mulish"/>
    </font>
    <font>
      <i/>
      <sz val="9"/>
      <color theme="1"/>
      <name val="Mulish"/>
    </font>
    <font>
      <i/>
      <sz val="10"/>
      <color theme="1"/>
      <name val="Mulish"/>
    </font>
    <font>
      <u/>
      <sz val="11"/>
      <color theme="10"/>
      <name val="Calibri"/>
      <family val="2"/>
      <scheme val="minor"/>
    </font>
    <font>
      <u/>
      <sz val="28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FF0000"/>
      </left>
      <right/>
      <top style="double">
        <color rgb="FFFF0000"/>
      </top>
      <bottom/>
      <diagonal/>
    </border>
    <border>
      <left/>
      <right/>
      <top style="double">
        <color rgb="FFFF0000"/>
      </top>
      <bottom/>
      <diagonal/>
    </border>
    <border>
      <left/>
      <right style="double">
        <color rgb="FFFF0000"/>
      </right>
      <top style="double">
        <color rgb="FFFF0000"/>
      </top>
      <bottom/>
      <diagonal/>
    </border>
    <border>
      <left style="double">
        <color rgb="FFFF0000"/>
      </left>
      <right/>
      <top/>
      <bottom/>
      <diagonal/>
    </border>
    <border>
      <left/>
      <right style="double">
        <color rgb="FFFF0000"/>
      </right>
      <top/>
      <bottom/>
      <diagonal/>
    </border>
    <border>
      <left style="double">
        <color rgb="FFFF0000"/>
      </left>
      <right/>
      <top/>
      <bottom style="double">
        <color rgb="FFFF0000"/>
      </bottom>
      <diagonal/>
    </border>
    <border>
      <left/>
      <right/>
      <top/>
      <bottom style="double">
        <color rgb="FFFF0000"/>
      </bottom>
      <diagonal/>
    </border>
    <border>
      <left/>
      <right style="double">
        <color rgb="FFFF0000"/>
      </right>
      <top/>
      <bottom style="double">
        <color rgb="FFFF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rgb="FFFF0000"/>
      </left>
      <right style="thin">
        <color rgb="FFFF0000"/>
      </right>
      <top style="double">
        <color rgb="FFFF0000"/>
      </top>
      <bottom style="thin">
        <color rgb="FFFF0000"/>
      </bottom>
      <diagonal/>
    </border>
    <border>
      <left style="thin">
        <color rgb="FFFF0000"/>
      </left>
      <right style="thin">
        <color rgb="FFFF0000"/>
      </right>
      <top style="double">
        <color rgb="FFFF0000"/>
      </top>
      <bottom style="thin">
        <color rgb="FFFF0000"/>
      </bottom>
      <diagonal/>
    </border>
    <border>
      <left style="thin">
        <color rgb="FFFF0000"/>
      </left>
      <right style="double">
        <color rgb="FFFF0000"/>
      </right>
      <top style="double">
        <color rgb="FFFF0000"/>
      </top>
      <bottom style="thin">
        <color rgb="FFFF0000"/>
      </bottom>
      <diagonal/>
    </border>
    <border>
      <left style="double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 style="thin">
        <color rgb="FFFF0000"/>
      </left>
      <right style="double">
        <color rgb="FFFF0000"/>
      </right>
      <top style="thin">
        <color rgb="FFFF0000"/>
      </top>
      <bottom style="thin">
        <color rgb="FFFF0000"/>
      </bottom>
      <diagonal/>
    </border>
    <border>
      <left style="double">
        <color rgb="FFFF0000"/>
      </left>
      <right style="thin">
        <color rgb="FFFF0000"/>
      </right>
      <top style="thin">
        <color rgb="FFFF0000"/>
      </top>
      <bottom style="double">
        <color rgb="FFFF0000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double">
        <color rgb="FFFF0000"/>
      </bottom>
      <diagonal/>
    </border>
    <border>
      <left style="thin">
        <color rgb="FFFF0000"/>
      </left>
      <right style="double">
        <color rgb="FFFF0000"/>
      </right>
      <top style="thin">
        <color rgb="FFFF0000"/>
      </top>
      <bottom style="double">
        <color rgb="FFFF0000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49">
    <xf numFmtId="0" fontId="0" fillId="0" borderId="0" xfId="0"/>
    <xf numFmtId="0" fontId="3" fillId="3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6" borderId="1" xfId="0" applyFont="1" applyFill="1" applyBorder="1" applyAlignment="1">
      <alignment horizontal="center" vertical="center"/>
    </xf>
    <xf numFmtId="0" fontId="3" fillId="3" borderId="0" xfId="0" applyFont="1" applyFill="1" applyAlignment="1">
      <alignment horizontal="left" vertical="center"/>
    </xf>
    <xf numFmtId="0" fontId="3" fillId="6" borderId="1" xfId="0" applyFont="1" applyFill="1" applyBorder="1" applyAlignment="1">
      <alignment horizontal="center" vertical="center"/>
    </xf>
    <xf numFmtId="0" fontId="7" fillId="7" borderId="1" xfId="0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7" fillId="3" borderId="13" xfId="0" applyFont="1" applyFill="1" applyBorder="1" applyAlignment="1">
      <alignment horizontal="center" vertical="center"/>
    </xf>
    <xf numFmtId="0" fontId="7" fillId="6" borderId="13" xfId="0" applyFont="1" applyFill="1" applyBorder="1" applyAlignment="1">
      <alignment horizontal="center" vertical="center"/>
    </xf>
    <xf numFmtId="0" fontId="9" fillId="3" borderId="17" xfId="0" applyFont="1" applyFill="1" applyBorder="1" applyAlignment="1">
      <alignment horizontal="center" vertical="center"/>
    </xf>
    <xf numFmtId="0" fontId="9" fillId="3" borderId="18" xfId="0" applyFont="1" applyFill="1" applyBorder="1" applyAlignment="1">
      <alignment horizontal="center" vertical="center"/>
    </xf>
    <xf numFmtId="0" fontId="9" fillId="7" borderId="18" xfId="0" applyFont="1" applyFill="1" applyBorder="1" applyAlignment="1">
      <alignment horizontal="center" vertical="center"/>
    </xf>
    <xf numFmtId="0" fontId="9" fillId="3" borderId="19" xfId="0" applyFont="1" applyFill="1" applyBorder="1" applyAlignment="1">
      <alignment horizontal="center" vertical="center"/>
    </xf>
    <xf numFmtId="0" fontId="9" fillId="3" borderId="20" xfId="0" applyFont="1" applyFill="1" applyBorder="1" applyAlignment="1">
      <alignment horizontal="center" vertical="center"/>
    </xf>
    <xf numFmtId="0" fontId="9" fillId="3" borderId="21" xfId="0" applyFont="1" applyFill="1" applyBorder="1" applyAlignment="1">
      <alignment horizontal="center" vertical="center"/>
    </xf>
    <xf numFmtId="0" fontId="9" fillId="7" borderId="21" xfId="0" applyFont="1" applyFill="1" applyBorder="1" applyAlignment="1">
      <alignment horizontal="center" vertical="center"/>
    </xf>
    <xf numFmtId="0" fontId="9" fillId="3" borderId="22" xfId="0" applyFont="1" applyFill="1" applyBorder="1" applyAlignment="1">
      <alignment horizontal="center" vertical="center"/>
    </xf>
    <xf numFmtId="0" fontId="8" fillId="3" borderId="0" xfId="0" applyFont="1" applyFill="1" applyAlignment="1">
      <alignment horizontal="left" vertical="center"/>
    </xf>
    <xf numFmtId="0" fontId="4" fillId="3" borderId="6" xfId="0" applyFont="1" applyFill="1" applyBorder="1" applyAlignment="1">
      <alignment horizontal="left" vertical="center"/>
    </xf>
    <xf numFmtId="0" fontId="7" fillId="3" borderId="0" xfId="0" applyFont="1" applyFill="1" applyAlignment="1">
      <alignment horizontal="left" vertical="center"/>
    </xf>
    <xf numFmtId="0" fontId="7" fillId="3" borderId="0" xfId="0" applyFont="1" applyFill="1" applyAlignment="1">
      <alignment horizontal="left" vertical="center" wrapText="1"/>
    </xf>
    <xf numFmtId="0" fontId="11" fillId="3" borderId="0" xfId="0" applyFont="1" applyFill="1" applyAlignment="1">
      <alignment horizontal="left" vertical="center"/>
    </xf>
    <xf numFmtId="0" fontId="12" fillId="3" borderId="0" xfId="0" applyFont="1" applyFill="1" applyAlignment="1">
      <alignment horizontal="left" vertical="center"/>
    </xf>
    <xf numFmtId="0" fontId="10" fillId="4" borderId="0" xfId="0" applyFont="1" applyFill="1" applyAlignment="1">
      <alignment horizontal="left" vertical="center"/>
    </xf>
    <xf numFmtId="0" fontId="4" fillId="5" borderId="14" xfId="0" applyFont="1" applyFill="1" applyBorder="1" applyAlignment="1">
      <alignment horizontal="center" vertical="center"/>
    </xf>
    <xf numFmtId="0" fontId="4" fillId="5" borderId="15" xfId="0" applyFont="1" applyFill="1" applyBorder="1" applyAlignment="1">
      <alignment horizontal="center" vertical="center"/>
    </xf>
    <xf numFmtId="0" fontId="4" fillId="5" borderId="16" xfId="0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6" fillId="5" borderId="3" xfId="0" applyFont="1" applyFill="1" applyBorder="1" applyAlignment="1">
      <alignment horizontal="center" vertical="center"/>
    </xf>
    <xf numFmtId="0" fontId="6" fillId="5" borderId="4" xfId="0" applyFont="1" applyFill="1" applyBorder="1" applyAlignment="1">
      <alignment horizontal="center" vertical="center"/>
    </xf>
    <xf numFmtId="0" fontId="10" fillId="4" borderId="0" xfId="0" applyFont="1" applyFill="1" applyAlignment="1" applyProtection="1">
      <alignment horizontal="left" vertical="center"/>
      <protection locked="0"/>
    </xf>
    <xf numFmtId="0" fontId="3" fillId="3" borderId="0" xfId="0" applyFont="1" applyFill="1" applyAlignment="1" applyProtection="1">
      <alignment horizontal="center" vertical="center"/>
      <protection locked="0"/>
    </xf>
    <xf numFmtId="0" fontId="10" fillId="3" borderId="0" xfId="0" applyFont="1" applyFill="1" applyAlignment="1" applyProtection="1">
      <alignment horizontal="left" vertical="center"/>
      <protection locked="0"/>
    </xf>
    <xf numFmtId="0" fontId="14" fillId="3" borderId="0" xfId="1" applyFont="1" applyFill="1" applyAlignment="1" applyProtection="1">
      <alignment horizontal="left" vertical="center"/>
      <protection locked="0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227186</xdr:colOff>
      <xdr:row>20</xdr:row>
      <xdr:rowOff>22274</xdr:rowOff>
    </xdr:from>
    <xdr:to>
      <xdr:col>14</xdr:col>
      <xdr:colOff>117553</xdr:colOff>
      <xdr:row>33</xdr:row>
      <xdr:rowOff>15239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759806" y="4015154"/>
          <a:ext cx="4264247" cy="2309446"/>
        </a:xfrm>
        <a:prstGeom prst="rect">
          <a:avLst/>
        </a:prstGeom>
      </xdr:spPr>
    </xdr:pic>
    <xdr:clientData/>
  </xdr:twoCellAnchor>
  <xdr:twoCellAnchor editAs="oneCell">
    <xdr:from>
      <xdr:col>17</xdr:col>
      <xdr:colOff>38101</xdr:colOff>
      <xdr:row>12</xdr:row>
      <xdr:rowOff>38101</xdr:rowOff>
    </xdr:from>
    <xdr:to>
      <xdr:col>25</xdr:col>
      <xdr:colOff>373380</xdr:colOff>
      <xdr:row>26</xdr:row>
      <xdr:rowOff>171700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775181" y="1775461"/>
          <a:ext cx="5333999" cy="2663439"/>
        </a:xfrm>
        <a:prstGeom prst="rect">
          <a:avLst/>
        </a:prstGeom>
      </xdr:spPr>
    </xdr:pic>
    <xdr:clientData/>
  </xdr:twoCellAnchor>
  <xdr:twoCellAnchor editAs="oneCell">
    <xdr:from>
      <xdr:col>16</xdr:col>
      <xdr:colOff>586741</xdr:colOff>
      <xdr:row>31</xdr:row>
      <xdr:rowOff>129540</xdr:rowOff>
    </xdr:from>
    <xdr:to>
      <xdr:col>25</xdr:col>
      <xdr:colOff>358141</xdr:colOff>
      <xdr:row>49</xdr:row>
      <xdr:rowOff>48807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4698981" y="5273040"/>
          <a:ext cx="5394960" cy="31044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electronicsbeliever.com/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AA75"/>
  <sheetViews>
    <sheetView tabSelected="1" zoomScale="85" zoomScaleNormal="85" workbookViewId="0">
      <selection activeCell="J44" sqref="J44"/>
    </sheetView>
  </sheetViews>
  <sheetFormatPr defaultColWidth="9.109375" defaultRowHeight="13.8"/>
  <cols>
    <col min="1" max="1" width="4.88671875" style="1" customWidth="1"/>
    <col min="2" max="2" width="38.21875" style="1" customWidth="1"/>
    <col min="3" max="3" width="28.21875" style="1" bestFit="1" customWidth="1"/>
    <col min="4" max="4" width="14.88671875" style="1" bestFit="1" customWidth="1"/>
    <col min="5" max="5" width="16.44140625" style="1" customWidth="1"/>
    <col min="6" max="6" width="5.6640625" style="1" customWidth="1"/>
    <col min="7" max="15" width="9.109375" style="1"/>
    <col min="16" max="16" width="5.77734375" style="1" customWidth="1"/>
    <col min="17" max="16384" width="9.109375" style="1"/>
  </cols>
  <sheetData>
    <row r="2" spans="2:27" s="46" customFormat="1" ht="30">
      <c r="B2" s="45" t="s">
        <v>126</v>
      </c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</row>
    <row r="3" spans="2:27" s="46" customFormat="1" ht="36.6">
      <c r="B3" s="48" t="s">
        <v>127</v>
      </c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</row>
    <row r="5" spans="2:27">
      <c r="B5" s="37" t="s">
        <v>120</v>
      </c>
    </row>
    <row r="6" spans="2:27">
      <c r="B6" s="37" t="s">
        <v>124</v>
      </c>
    </row>
    <row r="7" spans="2:27" ht="14.4" thickBot="1"/>
    <row r="8" spans="2:27" ht="21.6" thickTop="1">
      <c r="B8" s="2" t="s">
        <v>1</v>
      </c>
      <c r="C8" s="2" t="s">
        <v>2</v>
      </c>
      <c r="D8" s="2" t="s">
        <v>15</v>
      </c>
      <c r="E8" s="2" t="s">
        <v>14</v>
      </c>
      <c r="G8" s="13"/>
      <c r="H8" s="33" t="s">
        <v>88</v>
      </c>
      <c r="I8" s="14"/>
      <c r="J8" s="14"/>
      <c r="K8" s="14"/>
      <c r="L8" s="14"/>
      <c r="M8" s="14"/>
      <c r="N8" s="14"/>
      <c r="O8" s="15"/>
      <c r="Q8" s="13"/>
      <c r="R8" s="33" t="s">
        <v>122</v>
      </c>
      <c r="S8" s="14"/>
      <c r="T8" s="14"/>
      <c r="U8" s="14"/>
      <c r="V8" s="14"/>
      <c r="W8" s="14"/>
      <c r="X8" s="14"/>
      <c r="Y8" s="14"/>
      <c r="Z8" s="14"/>
      <c r="AA8" s="15"/>
    </row>
    <row r="9" spans="2:27" ht="15.6">
      <c r="B9" s="3"/>
      <c r="C9" s="4"/>
      <c r="D9" s="4"/>
      <c r="E9" s="5"/>
      <c r="G9" s="16"/>
      <c r="O9" s="17"/>
      <c r="Q9" s="16"/>
      <c r="AA9" s="17"/>
    </row>
    <row r="10" spans="2:27">
      <c r="B10" s="42" t="s">
        <v>78</v>
      </c>
      <c r="C10" s="43"/>
      <c r="D10" s="43"/>
      <c r="E10" s="44"/>
      <c r="G10" s="16"/>
      <c r="H10" s="9"/>
      <c r="I10" s="8" t="s">
        <v>89</v>
      </c>
      <c r="O10" s="17"/>
      <c r="Q10" s="16"/>
      <c r="AA10" s="17"/>
    </row>
    <row r="11" spans="2:27" ht="15.6">
      <c r="B11" s="6" t="s">
        <v>42</v>
      </c>
      <c r="C11" s="6" t="s">
        <v>41</v>
      </c>
      <c r="D11" s="7">
        <v>330</v>
      </c>
      <c r="E11" s="6" t="s">
        <v>16</v>
      </c>
      <c r="G11" s="16"/>
      <c r="H11" s="11"/>
      <c r="I11" s="8" t="s">
        <v>90</v>
      </c>
      <c r="O11" s="17"/>
      <c r="Q11" s="16"/>
      <c r="R11" s="18" t="s">
        <v>93</v>
      </c>
      <c r="AA11" s="17"/>
    </row>
    <row r="12" spans="2:27">
      <c r="B12" s="6" t="s">
        <v>23</v>
      </c>
      <c r="C12" s="6" t="s">
        <v>48</v>
      </c>
      <c r="D12" s="7">
        <v>390</v>
      </c>
      <c r="E12" s="6" t="s">
        <v>16</v>
      </c>
      <c r="G12" s="16"/>
      <c r="O12" s="17"/>
      <c r="Q12" s="16"/>
      <c r="R12" s="36" t="s">
        <v>123</v>
      </c>
      <c r="AA12" s="17"/>
    </row>
    <row r="13" spans="2:27">
      <c r="B13" s="6" t="s">
        <v>43</v>
      </c>
      <c r="C13" s="6" t="s">
        <v>46</v>
      </c>
      <c r="D13" s="7">
        <v>420</v>
      </c>
      <c r="E13" s="6" t="s">
        <v>16</v>
      </c>
      <c r="G13" s="16"/>
      <c r="H13" s="12" t="s">
        <v>3</v>
      </c>
      <c r="I13" s="8" t="s">
        <v>0</v>
      </c>
      <c r="O13" s="17"/>
      <c r="Q13" s="16"/>
      <c r="AA13" s="17"/>
    </row>
    <row r="14" spans="2:27">
      <c r="B14" s="42" t="s">
        <v>79</v>
      </c>
      <c r="C14" s="43"/>
      <c r="D14" s="43"/>
      <c r="E14" s="44"/>
      <c r="G14" s="16"/>
      <c r="H14" s="12" t="s">
        <v>5</v>
      </c>
      <c r="I14" s="8" t="s">
        <v>4</v>
      </c>
      <c r="O14" s="17"/>
      <c r="Q14" s="16"/>
      <c r="AA14" s="17"/>
    </row>
    <row r="15" spans="2:27" ht="15" customHeight="1">
      <c r="B15" s="6" t="s">
        <v>45</v>
      </c>
      <c r="C15" s="6" t="s">
        <v>47</v>
      </c>
      <c r="D15" s="7">
        <v>15</v>
      </c>
      <c r="E15" s="6" t="s">
        <v>16</v>
      </c>
      <c r="G15" s="16"/>
      <c r="H15" s="12" t="s">
        <v>7</v>
      </c>
      <c r="I15" s="8" t="s">
        <v>91</v>
      </c>
      <c r="O15" s="17"/>
      <c r="Q15" s="16"/>
      <c r="AA15" s="17"/>
    </row>
    <row r="16" spans="2:27">
      <c r="B16" s="6" t="s">
        <v>50</v>
      </c>
      <c r="C16" s="6" t="s">
        <v>49</v>
      </c>
      <c r="D16" s="7">
        <v>15</v>
      </c>
      <c r="E16" s="6" t="s">
        <v>16</v>
      </c>
      <c r="G16" s="16"/>
      <c r="O16" s="17"/>
      <c r="Q16" s="16"/>
      <c r="AA16" s="17"/>
    </row>
    <row r="17" spans="2:27">
      <c r="B17" s="6" t="s">
        <v>44</v>
      </c>
      <c r="C17" s="6" t="s">
        <v>46</v>
      </c>
      <c r="D17" s="7">
        <v>15</v>
      </c>
      <c r="E17" s="6" t="s">
        <v>16</v>
      </c>
      <c r="G17" s="16"/>
      <c r="O17" s="17"/>
      <c r="Q17" s="16"/>
      <c r="AA17" s="17"/>
    </row>
    <row r="18" spans="2:27" ht="15.6">
      <c r="B18" s="42" t="s">
        <v>81</v>
      </c>
      <c r="C18" s="43"/>
      <c r="D18" s="43"/>
      <c r="E18" s="44"/>
      <c r="G18" s="16"/>
      <c r="J18" s="18"/>
      <c r="K18" s="18"/>
      <c r="L18" s="18"/>
      <c r="M18" s="18"/>
      <c r="O18" s="17"/>
      <c r="Q18" s="16"/>
      <c r="AA18" s="17"/>
    </row>
    <row r="19" spans="2:27">
      <c r="B19" s="6" t="s">
        <v>108</v>
      </c>
      <c r="C19" s="6" t="s">
        <v>61</v>
      </c>
      <c r="D19" s="7">
        <v>24</v>
      </c>
      <c r="E19" s="6" t="s">
        <v>17</v>
      </c>
      <c r="G19" s="16"/>
      <c r="O19" s="17"/>
      <c r="Q19" s="16"/>
      <c r="AA19" s="17"/>
    </row>
    <row r="20" spans="2:27" ht="15.6">
      <c r="B20" s="6" t="s">
        <v>109</v>
      </c>
      <c r="C20" s="6" t="s">
        <v>62</v>
      </c>
      <c r="D20" s="7">
        <v>24</v>
      </c>
      <c r="E20" s="6" t="s">
        <v>17</v>
      </c>
      <c r="G20" s="16"/>
      <c r="H20" s="32" t="s">
        <v>92</v>
      </c>
      <c r="O20" s="17"/>
      <c r="Q20" s="16"/>
      <c r="AA20" s="17"/>
    </row>
    <row r="21" spans="2:27">
      <c r="B21" s="6" t="s">
        <v>110</v>
      </c>
      <c r="C21" s="6" t="s">
        <v>63</v>
      </c>
      <c r="D21" s="7">
        <v>24</v>
      </c>
      <c r="E21" s="6" t="s">
        <v>17</v>
      </c>
      <c r="G21" s="16"/>
      <c r="O21" s="17"/>
      <c r="Q21" s="16"/>
      <c r="AA21" s="17"/>
    </row>
    <row r="22" spans="2:27">
      <c r="B22" s="42" t="s">
        <v>82</v>
      </c>
      <c r="C22" s="43"/>
      <c r="D22" s="43"/>
      <c r="E22" s="44"/>
      <c r="G22" s="16"/>
      <c r="O22" s="17"/>
      <c r="Q22" s="16"/>
      <c r="AA22" s="17"/>
    </row>
    <row r="23" spans="2:27" ht="15" customHeight="1">
      <c r="B23" s="6" t="s">
        <v>8</v>
      </c>
      <c r="C23" s="6" t="s">
        <v>25</v>
      </c>
      <c r="D23" s="7">
        <v>120</v>
      </c>
      <c r="E23" s="6" t="s">
        <v>24</v>
      </c>
      <c r="G23" s="16"/>
      <c r="O23" s="17"/>
      <c r="Q23" s="16"/>
      <c r="AA23" s="17"/>
    </row>
    <row r="24" spans="2:27">
      <c r="B24" s="6" t="s">
        <v>26</v>
      </c>
      <c r="C24" s="6" t="s">
        <v>27</v>
      </c>
      <c r="D24" s="7">
        <v>400</v>
      </c>
      <c r="E24" s="6" t="s">
        <v>24</v>
      </c>
      <c r="G24" s="16"/>
      <c r="O24" s="17"/>
      <c r="Q24" s="16"/>
      <c r="AA24" s="17"/>
    </row>
    <row r="25" spans="2:27">
      <c r="B25" s="42" t="s">
        <v>83</v>
      </c>
      <c r="C25" s="43"/>
      <c r="D25" s="43"/>
      <c r="E25" s="44"/>
      <c r="G25" s="16"/>
      <c r="O25" s="17"/>
      <c r="Q25" s="16"/>
      <c r="AA25" s="17"/>
    </row>
    <row r="26" spans="2:27">
      <c r="B26" s="6" t="s">
        <v>60</v>
      </c>
      <c r="C26" s="6" t="s">
        <v>59</v>
      </c>
      <c r="D26" s="10">
        <f>IF(B3="","",D19*D15)</f>
        <v>360</v>
      </c>
      <c r="E26" s="6" t="s">
        <v>18</v>
      </c>
      <c r="G26" s="16"/>
      <c r="O26" s="17"/>
      <c r="Q26" s="16"/>
      <c r="AA26" s="17"/>
    </row>
    <row r="27" spans="2:27">
      <c r="B27" s="6" t="s">
        <v>58</v>
      </c>
      <c r="C27" s="6" t="s">
        <v>57</v>
      </c>
      <c r="D27" s="10">
        <f>D20*D16</f>
        <v>360</v>
      </c>
      <c r="E27" s="6" t="s">
        <v>18</v>
      </c>
      <c r="G27" s="16"/>
      <c r="O27" s="17"/>
      <c r="Q27" s="16"/>
      <c r="AA27" s="17"/>
    </row>
    <row r="28" spans="2:27">
      <c r="B28" s="6" t="s">
        <v>65</v>
      </c>
      <c r="C28" s="6" t="s">
        <v>64</v>
      </c>
      <c r="D28" s="10">
        <f>D17*D21</f>
        <v>360</v>
      </c>
      <c r="E28" s="6" t="s">
        <v>18</v>
      </c>
      <c r="G28" s="16"/>
      <c r="O28" s="17"/>
      <c r="Q28" s="16"/>
      <c r="AA28" s="17"/>
    </row>
    <row r="29" spans="2:27">
      <c r="B29" s="42" t="s">
        <v>84</v>
      </c>
      <c r="C29" s="43"/>
      <c r="D29" s="43"/>
      <c r="E29" s="44"/>
      <c r="G29" s="16"/>
      <c r="O29" s="17"/>
      <c r="Q29" s="16"/>
      <c r="AA29" s="17"/>
    </row>
    <row r="30" spans="2:27">
      <c r="B30" s="6" t="s">
        <v>20</v>
      </c>
      <c r="C30" s="6" t="s">
        <v>21</v>
      </c>
      <c r="D30" s="10">
        <f>0.5*D12/D17</f>
        <v>13</v>
      </c>
      <c r="E30" s="6"/>
      <c r="G30" s="16"/>
      <c r="O30" s="17"/>
      <c r="Q30" s="16"/>
      <c r="AA30" s="17"/>
    </row>
    <row r="31" spans="2:27" ht="15.6">
      <c r="B31" s="6" t="s">
        <v>37</v>
      </c>
      <c r="C31" s="6" t="s">
        <v>22</v>
      </c>
      <c r="D31" s="7">
        <v>13</v>
      </c>
      <c r="E31" s="6"/>
      <c r="G31" s="16"/>
      <c r="O31" s="17"/>
      <c r="Q31" s="16"/>
      <c r="R31" s="18" t="s">
        <v>94</v>
      </c>
      <c r="AA31" s="17"/>
    </row>
    <row r="32" spans="2:27">
      <c r="B32" s="42" t="s">
        <v>80</v>
      </c>
      <c r="C32" s="43"/>
      <c r="D32" s="43"/>
      <c r="E32" s="44"/>
      <c r="G32" s="16"/>
      <c r="O32" s="17"/>
      <c r="Q32" s="16"/>
      <c r="AA32" s="17"/>
    </row>
    <row r="33" spans="2:27">
      <c r="B33" s="6" t="s">
        <v>40</v>
      </c>
      <c r="C33" s="6" t="s">
        <v>69</v>
      </c>
      <c r="D33" s="10">
        <f>IF(B3="","",2*D31*D15/D13)</f>
        <v>0.9285714285714286</v>
      </c>
      <c r="E33" s="6"/>
      <c r="G33" s="16"/>
      <c r="O33" s="17"/>
      <c r="Q33" s="16"/>
      <c r="AA33" s="17"/>
    </row>
    <row r="34" spans="2:27">
      <c r="B34" s="6" t="s">
        <v>39</v>
      </c>
      <c r="C34" s="6" t="s">
        <v>70</v>
      </c>
      <c r="D34" s="10">
        <f>2*D31*D16/D12</f>
        <v>1</v>
      </c>
      <c r="E34" s="6"/>
      <c r="G34" s="16"/>
      <c r="O34" s="17"/>
      <c r="Q34" s="16"/>
      <c r="AA34" s="17"/>
    </row>
    <row r="35" spans="2:27">
      <c r="B35" s="6" t="s">
        <v>38</v>
      </c>
      <c r="C35" s="6" t="s">
        <v>71</v>
      </c>
      <c r="D35" s="10">
        <f>2*D31*D17/D11</f>
        <v>1.1818181818181819</v>
      </c>
      <c r="E35" s="6"/>
      <c r="G35" s="16"/>
      <c r="O35" s="17"/>
      <c r="Q35" s="16"/>
      <c r="AA35" s="17"/>
    </row>
    <row r="36" spans="2:27" ht="14.4" thickBot="1">
      <c r="B36" s="42" t="s">
        <v>11</v>
      </c>
      <c r="C36" s="43"/>
      <c r="D36" s="43"/>
      <c r="E36" s="44"/>
      <c r="G36" s="19"/>
      <c r="H36" s="20"/>
      <c r="I36" s="20"/>
      <c r="J36" s="20"/>
      <c r="K36" s="20"/>
      <c r="L36" s="20"/>
      <c r="M36" s="20"/>
      <c r="N36" s="20"/>
      <c r="O36" s="21"/>
      <c r="Q36" s="16"/>
      <c r="AA36" s="17"/>
    </row>
    <row r="37" spans="2:27" ht="14.4" thickTop="1">
      <c r="B37" s="6" t="s">
        <v>51</v>
      </c>
      <c r="C37" s="6" t="s">
        <v>54</v>
      </c>
      <c r="D37" s="10">
        <f>8*D31^2*D17^2/((PI())^2*D26)</f>
        <v>85.616400177775418</v>
      </c>
      <c r="E37" s="6" t="s">
        <v>19</v>
      </c>
      <c r="Q37" s="16"/>
      <c r="AA37" s="17"/>
    </row>
    <row r="38" spans="2:27">
      <c r="B38" s="6" t="s">
        <v>52</v>
      </c>
      <c r="C38" s="6" t="s">
        <v>55</v>
      </c>
      <c r="D38" s="10">
        <f>8*D31^2*D16^2/((PI())^2*D27)</f>
        <v>85.616400177775418</v>
      </c>
      <c r="E38" s="6" t="s">
        <v>19</v>
      </c>
      <c r="Q38" s="16"/>
      <c r="AA38" s="17"/>
    </row>
    <row r="39" spans="2:27">
      <c r="B39" s="6" t="s">
        <v>53</v>
      </c>
      <c r="C39" s="6" t="s">
        <v>56</v>
      </c>
      <c r="D39" s="10">
        <f>8*D31^2*D17^2/((PI())^2*D28)</f>
        <v>85.616400177775418</v>
      </c>
      <c r="E39" s="6" t="s">
        <v>19</v>
      </c>
      <c r="Q39" s="16"/>
      <c r="AA39" s="17"/>
    </row>
    <row r="40" spans="2:27">
      <c r="B40" s="42" t="s">
        <v>85</v>
      </c>
      <c r="C40" s="43"/>
      <c r="D40" s="43"/>
      <c r="E40" s="44"/>
      <c r="Q40" s="16"/>
      <c r="AA40" s="17"/>
    </row>
    <row r="41" spans="2:27" ht="15" customHeight="1">
      <c r="B41" s="6" t="s">
        <v>34</v>
      </c>
      <c r="C41" s="6" t="s">
        <v>35</v>
      </c>
      <c r="D41" s="7">
        <v>100</v>
      </c>
      <c r="E41" s="6" t="s">
        <v>31</v>
      </c>
      <c r="Q41" s="16"/>
      <c r="AA41" s="17"/>
    </row>
    <row r="42" spans="2:27">
      <c r="B42" s="6" t="s">
        <v>30</v>
      </c>
      <c r="C42" s="6" t="s">
        <v>33</v>
      </c>
      <c r="D42" s="7">
        <v>10</v>
      </c>
      <c r="E42" s="6" t="s">
        <v>31</v>
      </c>
      <c r="Q42" s="16"/>
      <c r="AA42" s="17"/>
    </row>
    <row r="43" spans="2:27">
      <c r="B43" s="6" t="s">
        <v>66</v>
      </c>
      <c r="C43" s="6" t="s">
        <v>36</v>
      </c>
      <c r="D43" s="10">
        <f>2*D41+D42</f>
        <v>210</v>
      </c>
      <c r="E43" s="6" t="s">
        <v>31</v>
      </c>
      <c r="Q43" s="16"/>
      <c r="AA43" s="17"/>
    </row>
    <row r="44" spans="2:27">
      <c r="B44" s="42" t="s">
        <v>86</v>
      </c>
      <c r="C44" s="43"/>
      <c r="D44" s="43"/>
      <c r="E44" s="44"/>
      <c r="Q44" s="16"/>
      <c r="AA44" s="17"/>
    </row>
    <row r="45" spans="2:27">
      <c r="B45" s="6" t="s">
        <v>29</v>
      </c>
      <c r="C45" s="6" t="s">
        <v>32</v>
      </c>
      <c r="D45" s="7">
        <v>330</v>
      </c>
      <c r="E45" s="6" t="s">
        <v>28</v>
      </c>
      <c r="Q45" s="16"/>
      <c r="AA45" s="17"/>
    </row>
    <row r="46" spans="2:27">
      <c r="B46" s="6" t="s">
        <v>67</v>
      </c>
      <c r="C46" s="6" t="s">
        <v>68</v>
      </c>
      <c r="D46" s="10">
        <f>D24/D23</f>
        <v>3.3333333333333335</v>
      </c>
      <c r="E46" s="6"/>
      <c r="Q46" s="16"/>
      <c r="AA46" s="17"/>
    </row>
    <row r="47" spans="2:27">
      <c r="B47" s="42" t="s">
        <v>87</v>
      </c>
      <c r="C47" s="43"/>
      <c r="D47" s="43"/>
      <c r="E47" s="44"/>
      <c r="Q47" s="16"/>
      <c r="AA47" s="17"/>
    </row>
    <row r="48" spans="2:27">
      <c r="B48" s="6" t="s">
        <v>12</v>
      </c>
      <c r="C48" s="6" t="s">
        <v>13</v>
      </c>
      <c r="D48" s="10">
        <f>IF(B3="","",(1-D33)*D46^2/((D33*(D46^2-1))))</f>
        <v>8.4530853761622948E-2</v>
      </c>
      <c r="E48" s="6"/>
      <c r="Q48" s="16"/>
      <c r="AA48" s="17"/>
    </row>
    <row r="49" spans="2:27">
      <c r="B49" s="6" t="s">
        <v>72</v>
      </c>
      <c r="C49" s="6" t="s">
        <v>73</v>
      </c>
      <c r="D49" s="10">
        <f>(D48/D35)*SQRT((1/D48)+(D35^2/(D35^2-1)))</f>
        <v>0.28024028532019768</v>
      </c>
      <c r="E49" s="6"/>
      <c r="Q49" s="16"/>
      <c r="AA49" s="17"/>
    </row>
    <row r="50" spans="2:27">
      <c r="B50" s="6" t="s">
        <v>74</v>
      </c>
      <c r="C50" s="6" t="s">
        <v>75</v>
      </c>
      <c r="D50" s="10">
        <f>2*(D48*D46*D45/1000000000)/(((PI()*(D48+1)*D46^2)-D48)*(D38*D43/1000000000000))</f>
        <v>0.27383138054302081</v>
      </c>
      <c r="E50" s="6"/>
      <c r="Q50" s="16"/>
      <c r="AA50" s="17"/>
    </row>
    <row r="51" spans="2:27" ht="14.4" thickBot="1">
      <c r="B51" s="22" t="s">
        <v>10</v>
      </c>
      <c r="C51" s="22" t="s">
        <v>9</v>
      </c>
      <c r="D51" s="23">
        <v>0.27400000000000002</v>
      </c>
      <c r="E51" s="22"/>
      <c r="Q51" s="19"/>
      <c r="R51" s="20"/>
      <c r="S51" s="20"/>
      <c r="T51" s="20"/>
      <c r="U51" s="20"/>
      <c r="V51" s="20"/>
      <c r="W51" s="20"/>
      <c r="X51" s="20"/>
      <c r="Y51" s="20"/>
      <c r="Z51" s="20"/>
      <c r="AA51" s="21"/>
    </row>
    <row r="52" spans="2:27" ht="21.6" thickTop="1">
      <c r="B52" s="39" t="s">
        <v>121</v>
      </c>
      <c r="C52" s="40"/>
      <c r="D52" s="40"/>
      <c r="E52" s="41"/>
    </row>
    <row r="53" spans="2:27" ht="15" customHeight="1">
      <c r="B53" s="24" t="s">
        <v>0</v>
      </c>
      <c r="C53" s="25" t="s">
        <v>3</v>
      </c>
      <c r="D53" s="26">
        <f>1/(2*PI()*D23*1000*D51*D37)</f>
        <v>5.6536817647637338E-8</v>
      </c>
      <c r="E53" s="27" t="s">
        <v>76</v>
      </c>
    </row>
    <row r="54" spans="2:27" ht="15">
      <c r="B54" s="24" t="s">
        <v>4</v>
      </c>
      <c r="C54" s="25" t="s">
        <v>5</v>
      </c>
      <c r="D54" s="26">
        <f>D51*D37/(2*PI()*D23*1000)</f>
        <v>3.1113324030494499E-5</v>
      </c>
      <c r="E54" s="27" t="s">
        <v>77</v>
      </c>
    </row>
    <row r="55" spans="2:27" ht="15.6" thickBot="1">
      <c r="B55" s="28" t="s">
        <v>6</v>
      </c>
      <c r="C55" s="29" t="s">
        <v>7</v>
      </c>
      <c r="D55" s="30">
        <f>D54/D48</f>
        <v>3.6807062328075011E-4</v>
      </c>
      <c r="E55" s="31" t="s">
        <v>77</v>
      </c>
    </row>
    <row r="56" spans="2:27" ht="14.4" thickTop="1"/>
    <row r="57" spans="2:27" ht="30">
      <c r="B57" s="38" t="s">
        <v>95</v>
      </c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</row>
    <row r="59" spans="2:27" ht="15.6">
      <c r="B59" s="32" t="s">
        <v>96</v>
      </c>
    </row>
    <row r="61" spans="2:27">
      <c r="B61" s="34" t="s">
        <v>97</v>
      </c>
      <c r="C61" s="34" t="s">
        <v>119</v>
      </c>
    </row>
    <row r="62" spans="2:27">
      <c r="B62" s="34" t="s">
        <v>98</v>
      </c>
      <c r="C62" s="34" t="s">
        <v>117</v>
      </c>
    </row>
    <row r="63" spans="2:27">
      <c r="B63" s="34" t="s">
        <v>99</v>
      </c>
      <c r="C63" s="34" t="s">
        <v>118</v>
      </c>
    </row>
    <row r="64" spans="2:27">
      <c r="B64" s="34" t="s">
        <v>100</v>
      </c>
      <c r="C64" s="34" t="s">
        <v>101</v>
      </c>
    </row>
    <row r="65" spans="2:3">
      <c r="B65" s="34" t="s">
        <v>102</v>
      </c>
      <c r="C65" s="34" t="s">
        <v>103</v>
      </c>
    </row>
    <row r="66" spans="2:3">
      <c r="B66" s="35" t="s">
        <v>104</v>
      </c>
      <c r="C66" s="34" t="s">
        <v>105</v>
      </c>
    </row>
    <row r="67" spans="2:3">
      <c r="B67" s="34" t="s">
        <v>106</v>
      </c>
      <c r="C67" s="34" t="s">
        <v>107</v>
      </c>
    </row>
    <row r="69" spans="2:3" ht="15.6">
      <c r="B69" s="32" t="s">
        <v>111</v>
      </c>
    </row>
    <row r="71" spans="2:3">
      <c r="B71" s="34" t="s">
        <v>112</v>
      </c>
      <c r="C71" s="34" t="s">
        <v>113</v>
      </c>
    </row>
    <row r="72" spans="2:3">
      <c r="B72" s="34" t="s">
        <v>114</v>
      </c>
      <c r="C72" s="34" t="s">
        <v>115</v>
      </c>
    </row>
    <row r="73" spans="2:3">
      <c r="B73" s="34" t="s">
        <v>116</v>
      </c>
      <c r="C73" s="34" t="s">
        <v>125</v>
      </c>
    </row>
    <row r="75" spans="2:3">
      <c r="B75" s="8"/>
    </row>
  </sheetData>
  <mergeCells count="14">
    <mergeCell ref="B2:AA2"/>
    <mergeCell ref="B57:AA57"/>
    <mergeCell ref="B52:E52"/>
    <mergeCell ref="B44:E44"/>
    <mergeCell ref="B10:E10"/>
    <mergeCell ref="B14:E14"/>
    <mergeCell ref="B18:E18"/>
    <mergeCell ref="B22:E22"/>
    <mergeCell ref="B25:E25"/>
    <mergeCell ref="B29:E29"/>
    <mergeCell ref="B32:E32"/>
    <mergeCell ref="B36:E36"/>
    <mergeCell ref="B40:E40"/>
    <mergeCell ref="B47:E47"/>
  </mergeCells>
  <hyperlinks>
    <hyperlink ref="B3" r:id="rId1" xr:uid="{1C0E6F10-5AAE-4F3D-9DE8-C71789103B8E}"/>
  </hyperlinks>
  <pageMargins left="0.7" right="0.7" top="0.75" bottom="0.75" header="0.3" footer="0.3"/>
  <pageSetup paperSize="9" orientation="portrait" horizontalDpi="4294967293" verticalDpi="0" r:id="rId2"/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Design Template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Lester Soronio</dc:creator>
  <cp:lastModifiedBy>John Lester Soronio</cp:lastModifiedBy>
  <dcterms:created xsi:type="dcterms:W3CDTF">2024-11-05T12:26:18Z</dcterms:created>
  <dcterms:modified xsi:type="dcterms:W3CDTF">2025-04-13T03:58:11Z</dcterms:modified>
</cp:coreProperties>
</file>